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380" windowHeight="10365" activeTab="0"/>
  </bookViews>
  <sheets>
    <sheet name="Hallentiefstrahler HTS" sheetId="1" r:id="rId1"/>
  </sheets>
  <definedNames>
    <definedName name="_xlnm.Print_Area" localSheetId="0">'Hallentiefstrahler HTS'!$A$1:$E$160</definedName>
  </definedNames>
  <calcPr fullCalcOnLoad="1"/>
</workbook>
</file>

<file path=xl/sharedStrings.xml><?xml version="1.0" encoding="utf-8"?>
<sst xmlns="http://schemas.openxmlformats.org/spreadsheetml/2006/main" count="92" uniqueCount="82">
  <si>
    <t>Einsparrechner für Industrieleuchten / Hallentiefstrahler</t>
  </si>
  <si>
    <t xml:space="preserve"> ( in den grün unterlegten Feldern können Sie Ihre Eckdaten einsetzen)</t>
  </si>
  <si>
    <t>Berechnungsgrundlage 50.000 Stunden ( mittlere Lebensdauer LED/SMD Technik)</t>
  </si>
  <si>
    <t xml:space="preserve">HQL </t>
  </si>
  <si>
    <t>LED / SMD</t>
  </si>
  <si>
    <t>Einsparung an Stromkosten :</t>
  </si>
  <si>
    <t xml:space="preserve"> - - -</t>
  </si>
  <si>
    <t>Gesamt Einsparung :</t>
  </si>
  <si>
    <t>Kalkulation</t>
  </si>
  <si>
    <t xml:space="preserve"> Berechnungs Eckpunkte :</t>
  </si>
  <si>
    <t>Strompreis / kW</t>
  </si>
  <si>
    <t>Stückzahl</t>
  </si>
  <si>
    <t>Betriebstunden / Tag</t>
  </si>
  <si>
    <t>Betriebstage / Monat</t>
  </si>
  <si>
    <t>Stundensatz</t>
  </si>
  <si>
    <t>(für den Austausch der Industrieleuchten)</t>
  </si>
  <si>
    <t>Strahlerwechsel / Std</t>
  </si>
  <si>
    <t>bisherige Leuchtmittel (Stückpreis exclusive MwST)</t>
  </si>
  <si>
    <t>Wechselkostgen pro Birne</t>
  </si>
  <si>
    <t>Lebensdauer HQL-Birne in Std.</t>
  </si>
  <si>
    <t>HQL</t>
  </si>
  <si>
    <r>
      <t xml:space="preserve">Investition anteilig jährlich </t>
    </r>
    <r>
      <rPr>
        <sz val="14"/>
        <color indexed="8"/>
        <rFont val="Verdana"/>
        <family val="2"/>
      </rPr>
      <t>( 1*)</t>
    </r>
  </si>
  <si>
    <t>( inclusive technischer Anpassung)</t>
  </si>
  <si>
    <t>Stromkosten pro Jahr</t>
  </si>
  <si>
    <t>Gesamtkosten pro Jahr</t>
  </si>
  <si>
    <t>Stückzahlen (Wieviele Lichtpunkte - Röhren)</t>
  </si>
  <si>
    <t>Investition pro Leuchtmittel (Preise exclusive MwST)</t>
  </si>
  <si>
    <t>Investitionskosten (Gesamtpreis der HTS)</t>
  </si>
  <si>
    <t xml:space="preserve">Investitionskosten (technische Anpassung der </t>
  </si>
  <si>
    <t>Austauschkkosten pro Strahler</t>
  </si>
  <si>
    <t xml:space="preserve">vorhandenen Gehäuse incl. Röhrenwechsel) </t>
  </si>
  <si>
    <t>Investitionskosten + Mehraufwand bei Umstellung</t>
  </si>
  <si>
    <t>2. Wartungskosten</t>
  </si>
  <si>
    <t>Berechnungsbasis: mittlere Lebensdauer</t>
  </si>
  <si>
    <t>Lebensdauer in Stunden 2*)</t>
  </si>
  <si>
    <t xml:space="preserve">2*) die mittlere Lebensdauer spezieller HQL </t>
  </si>
  <si>
    <t>Wechselkosten je Birne</t>
  </si>
  <si>
    <t>liegt teilweise nur zwischen 750 und 2000 Std.!</t>
  </si>
  <si>
    <t>Entsorgungskosten je Birne</t>
  </si>
  <si>
    <t xml:space="preserve">Anzahl Wechsel </t>
  </si>
  <si>
    <t>Wartungskosten gesamt</t>
  </si>
  <si>
    <t>3. Lebensdauerbedingte Instandhaltungskosten</t>
  </si>
  <si>
    <t>(BirnenkostenRöhrenkosten)</t>
  </si>
  <si>
    <t xml:space="preserve">4. Betriebskosten </t>
  </si>
  <si>
    <t>Wattleistung pro Strahler mit Vorschaltgerät</t>
  </si>
  <si>
    <t>Strompreis € /kWh</t>
  </si>
  <si>
    <t>Betriebsstunden/Tag</t>
  </si>
  <si>
    <t>Betriebstage/Monat</t>
  </si>
  <si>
    <t>Betriebsstunden/Jahr (1*)</t>
  </si>
  <si>
    <t>Stromkosten pro Stunde €</t>
  </si>
  <si>
    <t>Stromkosten pro Tag €</t>
  </si>
  <si>
    <t>Stromkosten Monat €</t>
  </si>
  <si>
    <t>Stromkosten Jahr €</t>
  </si>
  <si>
    <t>Stromkosten für 50.000 Std</t>
  </si>
  <si>
    <t>Gesamtkosten 50.000 Std</t>
  </si>
  <si>
    <t>Zusammenfassung im Überblick</t>
  </si>
  <si>
    <t xml:space="preserve">LED </t>
  </si>
  <si>
    <t>Gesamt-Investition</t>
  </si>
  <si>
    <t>Stromkosten Einsparung p.a</t>
  </si>
  <si>
    <t>-</t>
  </si>
  <si>
    <t>Stromkosten Einsparung in %</t>
  </si>
  <si>
    <t>CO2 Einsparung in %</t>
  </si>
  <si>
    <t>Informationen zu Umweltaspekten:</t>
  </si>
  <si>
    <t>Im Hinblick auf die von der EU angestrebte Erweiterung der Quotenregelung für weitere Industriezweige</t>
  </si>
  <si>
    <t>CO²-Ausstoß in KG/Jahr</t>
  </si>
  <si>
    <t>CO²-Einsparung in KG/Jahr</t>
  </si>
  <si>
    <t>CO²-Einsparung in KG/ Lebensdauer SMD (80.000 Std)</t>
  </si>
  <si>
    <t>Informationen zu Energieersparnis an Kühlung in Gebäuden:</t>
  </si>
  <si>
    <t>In der ROI-Berechnung ist eine event. Energie-Ersparnis an Kühlung unberücksichtigt.</t>
  </si>
  <si>
    <t xml:space="preserve">Bedingt durch die 80 % geringere Wärmeleistung der Leuchtkörper wird zusätzlich Kühlleistung eingespart.  </t>
  </si>
  <si>
    <t>4 KW Kühlleistung erfordern ca. 1,1 KW Antriebsleistung für den Kompressor einer Klimaanlage.</t>
  </si>
  <si>
    <t>Zusätzlich erzielte Einsparung pro 1.000 Std :</t>
  </si>
  <si>
    <t>an Kühlkosten.</t>
  </si>
  <si>
    <t>Zusätzlich erzielte Einsparung bei 20.000 Std Kühlung :</t>
  </si>
  <si>
    <t>Anzahl Leuchten</t>
  </si>
  <si>
    <r>
      <t>Betriebskosten-</t>
    </r>
    <r>
      <rPr>
        <b/>
        <u val="single"/>
        <sz val="16"/>
        <color indexed="8"/>
        <rFont val="Verdana"/>
        <family val="2"/>
      </rPr>
      <t>Einsparung</t>
    </r>
    <r>
      <rPr>
        <b/>
        <sz val="16"/>
        <color indexed="8"/>
        <rFont val="Verdana"/>
        <family val="2"/>
      </rPr>
      <t xml:space="preserve"> über 5-Jahreszeitraum </t>
    </r>
  </si>
  <si>
    <r>
      <t xml:space="preserve">Die 5 Jahres-Berechnung berücksichtigt </t>
    </r>
    <r>
      <rPr>
        <u val="single"/>
        <sz val="16"/>
        <color indexed="8"/>
        <rFont val="Verdana"/>
        <family val="2"/>
      </rPr>
      <t>nicht</t>
    </r>
    <r>
      <rPr>
        <sz val="16"/>
        <color indexed="8"/>
        <rFont val="Verdana"/>
        <family val="2"/>
      </rPr>
      <t xml:space="preserve"> (!) die </t>
    </r>
    <r>
      <rPr>
        <u val="single"/>
        <sz val="16"/>
        <color indexed="8"/>
        <rFont val="Verdana"/>
        <family val="2"/>
      </rPr>
      <t>vorhersehbare</t>
    </r>
    <r>
      <rPr>
        <sz val="16"/>
        <color indexed="8"/>
        <rFont val="Verdana"/>
        <family val="2"/>
      </rPr>
      <t xml:space="preserve"> Strompreisentwicklung und auch keine</t>
    </r>
  </si>
  <si>
    <t>Einsparungen beim Klimatisieren von Gebäuden, Betriebsstätten oder Kühlräumen.</t>
  </si>
  <si>
    <t>Ebenso wenig Stromsteuererhöhungen.</t>
  </si>
  <si>
    <t>Strompreisentwicklung INDUSTRIE</t>
  </si>
  <si>
    <t xml:space="preserve">Quelle: Verband der Industriellen Industrie- und Kraftwirtschaft </t>
  </si>
  <si>
    <t>(Anzahl der Strahler die in 1 Std. ausgetauscht werden können)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</si>
</sst>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;[Red]\-#,##0.000\ &quot;€&quot;"/>
    <numFmt numFmtId="165" formatCode="#,##0_ ;[Red]\-#,##0\ "/>
    <numFmt numFmtId="166" formatCode="0.0"/>
    <numFmt numFmtId="167" formatCode="#,##0.00\ &quot;€&quot;"/>
    <numFmt numFmtId="168" formatCode="#,##0.000\ &quot;€&quot;;\-#,##0.000\ &quot;€&quot;"/>
    <numFmt numFmtId="169" formatCode="#,##0.000_ ;\-#,##0.000\ "/>
    <numFmt numFmtId="170" formatCode="#,##0.00_ ;\-#,##0.00\ "/>
    <numFmt numFmtId="171" formatCode="#,##0.0_ ;\-#,##0.0\ "/>
  </numFmts>
  <fonts count="25">
    <font>
      <sz val="10"/>
      <name val="Arial"/>
      <family val="0"/>
    </font>
    <font>
      <b/>
      <sz val="16"/>
      <color indexed="8"/>
      <name val="Verdana"/>
      <family val="2"/>
    </font>
    <font>
      <sz val="16"/>
      <name val="Verdana"/>
      <family val="2"/>
    </font>
    <font>
      <sz val="16"/>
      <color indexed="8"/>
      <name val="Verdana"/>
      <family val="2"/>
    </font>
    <font>
      <sz val="10"/>
      <name val="Verdana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sz val="14"/>
      <color indexed="10"/>
      <name val="Verdana"/>
      <family val="2"/>
    </font>
    <font>
      <i/>
      <sz val="14"/>
      <color indexed="8"/>
      <name val="Verdana"/>
      <family val="2"/>
    </font>
    <font>
      <sz val="14"/>
      <color indexed="9"/>
      <name val="Verdana"/>
      <family val="2"/>
    </font>
    <font>
      <sz val="14"/>
      <color indexed="62"/>
      <name val="Verdana"/>
      <family val="2"/>
    </font>
    <font>
      <sz val="14"/>
      <name val="Verdana"/>
      <family val="2"/>
    </font>
    <font>
      <b/>
      <sz val="12"/>
      <color indexed="8"/>
      <name val="Verdana"/>
      <family val="2"/>
    </font>
    <font>
      <b/>
      <i/>
      <sz val="14"/>
      <color indexed="8"/>
      <name val="Verdana"/>
      <family val="2"/>
    </font>
    <font>
      <b/>
      <sz val="14"/>
      <color indexed="47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12"/>
      <name val="Arial"/>
      <family val="0"/>
    </font>
    <font>
      <i/>
      <sz val="11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6"/>
      <color indexed="8"/>
      <name val="Verdana"/>
      <family val="2"/>
    </font>
    <font>
      <b/>
      <sz val="11"/>
      <color indexed="8"/>
      <name val="Verdana"/>
      <family val="2"/>
    </font>
    <font>
      <u val="single"/>
      <sz val="16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4" borderId="0" xfId="0" applyFont="1" applyFill="1" applyBorder="1" applyAlignment="1">
      <alignment horizontal="right"/>
    </xf>
    <xf numFmtId="44" fontId="7" fillId="4" borderId="3" xfId="0" applyNumberFormat="1" applyFont="1" applyFill="1" applyBorder="1" applyAlignment="1">
      <alignment horizontal="center"/>
    </xf>
    <xf numFmtId="44" fontId="8" fillId="4" borderId="2" xfId="0" applyNumberFormat="1" applyFont="1" applyFill="1" applyBorder="1" applyAlignment="1" applyProtection="1">
      <alignment horizontal="right"/>
      <protection locked="0"/>
    </xf>
    <xf numFmtId="44" fontId="8" fillId="2" borderId="0" xfId="0" applyNumberFormat="1" applyFont="1" applyFill="1" applyBorder="1" applyAlignment="1" applyProtection="1">
      <alignment horizontal="right"/>
      <protection locked="0"/>
    </xf>
    <xf numFmtId="44" fontId="7" fillId="2" borderId="0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>
      <alignment horizontal="right"/>
    </xf>
    <xf numFmtId="44" fontId="7" fillId="2" borderId="3" xfId="0" applyNumberFormat="1" applyFont="1" applyFill="1" applyBorder="1" applyAlignment="1">
      <alignment horizontal="right"/>
    </xf>
    <xf numFmtId="44" fontId="7" fillId="2" borderId="2" xfId="0" applyNumberFormat="1" applyFont="1" applyFill="1" applyBorder="1" applyAlignment="1" applyProtection="1">
      <alignment horizontal="right"/>
      <protection locked="0"/>
    </xf>
    <xf numFmtId="44" fontId="7" fillId="2" borderId="0" xfId="0" applyNumberFormat="1" applyFont="1" applyFill="1" applyBorder="1" applyAlignment="1" applyProtection="1">
      <alignment horizontal="right"/>
      <protection locked="0"/>
    </xf>
    <xf numFmtId="44" fontId="7" fillId="2" borderId="4" xfId="0" applyNumberFormat="1" applyFont="1" applyFill="1" applyBorder="1" applyAlignment="1">
      <alignment horizontal="center"/>
    </xf>
    <xf numFmtId="44" fontId="8" fillId="2" borderId="0" xfId="0" applyNumberFormat="1" applyFont="1" applyFill="1" applyBorder="1" applyAlignment="1" applyProtection="1">
      <alignment horizontal="right"/>
      <protection/>
    </xf>
    <xf numFmtId="4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8" fillId="0" borderId="8" xfId="0" applyFont="1" applyBorder="1" applyAlignment="1">
      <alignment horizontal="right"/>
    </xf>
    <xf numFmtId="164" fontId="8" fillId="3" borderId="6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8" fillId="3" borderId="6" xfId="0" applyNumberFormat="1" applyFont="1" applyFill="1" applyBorder="1" applyAlignment="1">
      <alignment horizontal="center"/>
    </xf>
    <xf numFmtId="8" fontId="8" fillId="2" borderId="0" xfId="0" applyNumberFormat="1" applyFont="1" applyFill="1" applyBorder="1" applyAlignment="1" applyProtection="1">
      <alignment horizontal="center"/>
      <protection/>
    </xf>
    <xf numFmtId="3" fontId="8" fillId="2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  <protection/>
    </xf>
    <xf numFmtId="8" fontId="8" fillId="3" borderId="6" xfId="0" applyNumberFormat="1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>
      <alignment horizontal="right"/>
    </xf>
    <xf numFmtId="6" fontId="8" fillId="3" borderId="6" xfId="0" applyNumberFormat="1" applyFont="1" applyFill="1" applyBorder="1" applyAlignment="1">
      <alignment horizontal="center"/>
    </xf>
    <xf numFmtId="6" fontId="8" fillId="3" borderId="9" xfId="0" applyNumberFormat="1" applyFont="1" applyFill="1" applyBorder="1" applyAlignment="1">
      <alignment horizontal="center"/>
    </xf>
    <xf numFmtId="165" fontId="8" fillId="3" borderId="9" xfId="0" applyNumberFormat="1" applyFont="1" applyFill="1" applyBorder="1" applyAlignment="1">
      <alignment horizontal="center"/>
    </xf>
    <xf numFmtId="6" fontId="8" fillId="2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0" xfId="0" applyFont="1" applyBorder="1" applyAlignment="1">
      <alignment/>
    </xf>
    <xf numFmtId="44" fontId="7" fillId="0" borderId="9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44" fontId="7" fillId="2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4" fontId="8" fillId="0" borderId="11" xfId="0" applyNumberFormat="1" applyFont="1" applyFill="1" applyBorder="1" applyAlignment="1">
      <alignment/>
    </xf>
    <xf numFmtId="44" fontId="8" fillId="0" borderId="9" xfId="0" applyNumberFormat="1" applyFont="1" applyFill="1" applyBorder="1" applyAlignment="1">
      <alignment/>
    </xf>
    <xf numFmtId="3" fontId="7" fillId="2" borderId="9" xfId="0" applyNumberFormat="1" applyFont="1" applyFill="1" applyBorder="1" applyAlignment="1" applyProtection="1">
      <alignment horizontal="right"/>
      <protection locked="0"/>
    </xf>
    <xf numFmtId="3" fontId="7" fillId="2" borderId="9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Border="1" applyAlignment="1" applyProtection="1">
      <alignment/>
      <protection/>
    </xf>
    <xf numFmtId="0" fontId="7" fillId="2" borderId="0" xfId="0" applyFont="1" applyFill="1" applyBorder="1" applyAlignment="1">
      <alignment/>
    </xf>
    <xf numFmtId="6" fontId="7" fillId="2" borderId="9" xfId="19" applyNumberFormat="1" applyFont="1" applyFill="1" applyBorder="1" applyAlignment="1" applyProtection="1">
      <alignment/>
      <protection locked="0"/>
    </xf>
    <xf numFmtId="44" fontId="7" fillId="2" borderId="9" xfId="19" applyFont="1" applyFill="1" applyBorder="1" applyAlignment="1" applyProtection="1">
      <alignment/>
      <protection locked="0"/>
    </xf>
    <xf numFmtId="44" fontId="7" fillId="2" borderId="0" xfId="19" applyFont="1" applyFill="1" applyBorder="1" applyAlignment="1" applyProtection="1">
      <alignment/>
      <protection locked="0"/>
    </xf>
    <xf numFmtId="44" fontId="12" fillId="0" borderId="9" xfId="0" applyNumberFormat="1" applyFont="1" applyFill="1" applyBorder="1" applyAlignment="1" applyProtection="1">
      <alignment/>
      <protection/>
    </xf>
    <xf numFmtId="44" fontId="7" fillId="0" borderId="9" xfId="0" applyNumberFormat="1" applyFont="1" applyFill="1" applyBorder="1" applyAlignment="1" applyProtection="1">
      <alignment/>
      <protection/>
    </xf>
    <xf numFmtId="44" fontId="7" fillId="2" borderId="9" xfId="0" applyNumberFormat="1" applyFont="1" applyFill="1" applyBorder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7" fillId="0" borderId="9" xfId="0" applyFont="1" applyFill="1" applyBorder="1" applyAlignment="1" applyProtection="1">
      <alignment/>
      <protection/>
    </xf>
    <xf numFmtId="44" fontId="7" fillId="2" borderId="9" xfId="0" applyNumberFormat="1" applyFont="1" applyFill="1" applyBorder="1" applyAlignment="1" applyProtection="1">
      <alignment/>
      <protection/>
    </xf>
    <xf numFmtId="44" fontId="7" fillId="2" borderId="0" xfId="0" applyNumberFormat="1" applyFont="1" applyFill="1" applyBorder="1" applyAlignment="1" applyProtection="1">
      <alignment/>
      <protection/>
    </xf>
    <xf numFmtId="44" fontId="12" fillId="2" borderId="9" xfId="0" applyNumberFormat="1" applyFont="1" applyFill="1" applyBorder="1" applyAlignment="1" applyProtection="1">
      <alignment/>
      <protection/>
    </xf>
    <xf numFmtId="44" fontId="8" fillId="2" borderId="9" xfId="0" applyNumberFormat="1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 locked="0"/>
    </xf>
    <xf numFmtId="0" fontId="7" fillId="2" borderId="9" xfId="0" applyFont="1" applyFill="1" applyBorder="1" applyAlignment="1" applyProtection="1">
      <alignment/>
      <protection locked="0"/>
    </xf>
    <xf numFmtId="3" fontId="7" fillId="2" borderId="9" xfId="0" applyNumberFormat="1" applyFont="1" applyFill="1" applyBorder="1" applyAlignment="1" applyProtection="1">
      <alignment/>
      <protection locked="0"/>
    </xf>
    <xf numFmtId="3" fontId="7" fillId="2" borderId="9" xfId="0" applyNumberFormat="1" applyFont="1" applyFill="1" applyBorder="1" applyAlignment="1" applyProtection="1">
      <alignment/>
      <protection/>
    </xf>
    <xf numFmtId="3" fontId="13" fillId="2" borderId="0" xfId="0" applyNumberFormat="1" applyFont="1" applyFill="1" applyBorder="1" applyAlignment="1" applyProtection="1">
      <alignment/>
      <protection/>
    </xf>
    <xf numFmtId="6" fontId="7" fillId="2" borderId="9" xfId="19" applyNumberFormat="1" applyFont="1" applyFill="1" applyBorder="1" applyAlignment="1" applyProtection="1">
      <alignment horizontal="right"/>
      <protection locked="0"/>
    </xf>
    <xf numFmtId="44" fontId="7" fillId="2" borderId="9" xfId="19" applyFont="1" applyFill="1" applyBorder="1" applyAlignment="1" applyProtection="1">
      <alignment/>
      <protection/>
    </xf>
    <xf numFmtId="44" fontId="13" fillId="2" borderId="0" xfId="19" applyFont="1" applyFill="1" applyBorder="1" applyAlignment="1" applyProtection="1">
      <alignment/>
      <protection/>
    </xf>
    <xf numFmtId="44" fontId="7" fillId="2" borderId="0" xfId="19" applyFont="1" applyFill="1" applyBorder="1" applyAlignment="1" applyProtection="1">
      <alignment/>
      <protection/>
    </xf>
    <xf numFmtId="0" fontId="7" fillId="2" borderId="2" xfId="0" applyFont="1" applyFill="1" applyBorder="1" applyAlignment="1">
      <alignment/>
    </xf>
    <xf numFmtId="1" fontId="7" fillId="2" borderId="10" xfId="19" applyNumberFormat="1" applyFont="1" applyFill="1" applyBorder="1" applyAlignment="1" applyProtection="1">
      <alignment horizontal="center"/>
      <protection locked="0"/>
    </xf>
    <xf numFmtId="166" fontId="7" fillId="2" borderId="10" xfId="19" applyNumberFormat="1" applyFont="1" applyFill="1" applyBorder="1" applyAlignment="1" applyProtection="1">
      <alignment horizontal="center"/>
      <protection locked="0"/>
    </xf>
    <xf numFmtId="41" fontId="7" fillId="2" borderId="0" xfId="19" applyNumberFormat="1" applyFont="1" applyFill="1" applyBorder="1" applyAlignment="1" applyProtection="1">
      <alignment/>
      <protection/>
    </xf>
    <xf numFmtId="44" fontId="7" fillId="2" borderId="9" xfId="0" applyNumberFormat="1" applyFont="1" applyFill="1" applyBorder="1" applyAlignment="1">
      <alignment/>
    </xf>
    <xf numFmtId="44" fontId="7" fillId="2" borderId="0" xfId="0" applyNumberFormat="1" applyFont="1" applyFill="1" applyBorder="1" applyAlignment="1">
      <alignment/>
    </xf>
    <xf numFmtId="44" fontId="7" fillId="2" borderId="9" xfId="0" applyNumberFormat="1" applyFont="1" applyFill="1" applyBorder="1" applyAlignment="1">
      <alignment/>
    </xf>
    <xf numFmtId="44" fontId="7" fillId="2" borderId="0" xfId="0" applyNumberFormat="1" applyFont="1" applyFill="1" applyBorder="1" applyAlignment="1">
      <alignment/>
    </xf>
    <xf numFmtId="167" fontId="7" fillId="0" borderId="10" xfId="0" applyNumberFormat="1" applyFont="1" applyBorder="1" applyAlignment="1">
      <alignment horizontal="right"/>
    </xf>
    <xf numFmtId="44" fontId="7" fillId="2" borderId="9" xfId="0" applyNumberFormat="1" applyFont="1" applyFill="1" applyBorder="1" applyAlignment="1" applyProtection="1">
      <alignment/>
      <protection locked="0"/>
    </xf>
    <xf numFmtId="44" fontId="7" fillId="2" borderId="0" xfId="0" applyNumberFormat="1" applyFont="1" applyFill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168" fontId="7" fillId="2" borderId="9" xfId="19" applyNumberFormat="1" applyFont="1" applyFill="1" applyBorder="1" applyAlignment="1" applyProtection="1">
      <alignment/>
      <protection locked="0"/>
    </xf>
    <xf numFmtId="169" fontId="7" fillId="2" borderId="0" xfId="19" applyNumberFormat="1" applyFont="1" applyFill="1" applyBorder="1" applyAlignment="1" applyProtection="1">
      <alignment/>
      <protection locked="0"/>
    </xf>
    <xf numFmtId="169" fontId="7" fillId="2" borderId="0" xfId="19" applyNumberFormat="1" applyFont="1" applyFill="1" applyBorder="1" applyAlignment="1" applyProtection="1">
      <alignment/>
      <protection/>
    </xf>
    <xf numFmtId="3" fontId="7" fillId="2" borderId="9" xfId="0" applyNumberFormat="1" applyFont="1" applyFill="1" applyBorder="1" applyAlignment="1" applyProtection="1">
      <alignment horizontal="center"/>
      <protection locked="0"/>
    </xf>
    <xf numFmtId="3" fontId="7" fillId="2" borderId="9" xfId="0" applyNumberFormat="1" applyFont="1" applyFill="1" applyBorder="1" applyAlignment="1" applyProtection="1">
      <alignment horizontal="center"/>
      <protection/>
    </xf>
    <xf numFmtId="3" fontId="7" fillId="0" borderId="9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44" fontId="7" fillId="0" borderId="9" xfId="19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44" fontId="7" fillId="0" borderId="0" xfId="0" applyNumberFormat="1" applyFont="1" applyFill="1" applyBorder="1" applyAlignment="1" applyProtection="1">
      <alignment/>
      <protection locked="0"/>
    </xf>
    <xf numFmtId="44" fontId="7" fillId="0" borderId="0" xfId="0" applyNumberFormat="1" applyFont="1" applyFill="1" applyBorder="1" applyAlignment="1" applyProtection="1">
      <alignment/>
      <protection/>
    </xf>
    <xf numFmtId="170" fontId="7" fillId="0" borderId="9" xfId="0" applyNumberFormat="1" applyFont="1" applyFill="1" applyBorder="1" applyAlignment="1" applyProtection="1">
      <alignment/>
      <protection locked="0"/>
    </xf>
    <xf numFmtId="4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44" fontId="8" fillId="0" borderId="13" xfId="0" applyNumberFormat="1" applyFont="1" applyFill="1" applyBorder="1" applyAlignment="1">
      <alignment/>
    </xf>
    <xf numFmtId="44" fontId="8" fillId="0" borderId="14" xfId="0" applyNumberFormat="1" applyFont="1" applyFill="1" applyBorder="1" applyAlignment="1">
      <alignment/>
    </xf>
    <xf numFmtId="0" fontId="5" fillId="0" borderId="9" xfId="0" applyFont="1" applyBorder="1" applyAlignment="1">
      <alignment/>
    </xf>
    <xf numFmtId="0" fontId="15" fillId="2" borderId="0" xfId="0" applyFont="1" applyFill="1" applyBorder="1" applyAlignment="1">
      <alignment/>
    </xf>
    <xf numFmtId="4" fontId="5" fillId="2" borderId="0" xfId="0" applyNumberFormat="1" applyFont="1" applyFill="1" applyBorder="1" applyAlignment="1" applyProtection="1">
      <alignment/>
      <protection/>
    </xf>
    <xf numFmtId="4" fontId="15" fillId="2" borderId="0" xfId="0" applyNumberFormat="1" applyFont="1" applyFill="1" applyBorder="1" applyAlignment="1" applyProtection="1">
      <alignment/>
      <protection/>
    </xf>
    <xf numFmtId="0" fontId="15" fillId="2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2" borderId="9" xfId="0" applyFont="1" applyFill="1" applyBorder="1" applyAlignment="1">
      <alignment/>
    </xf>
    <xf numFmtId="0" fontId="14" fillId="0" borderId="0" xfId="0" applyFont="1" applyBorder="1" applyAlignment="1">
      <alignment/>
    </xf>
    <xf numFmtId="44" fontId="8" fillId="5" borderId="9" xfId="0" applyNumberFormat="1" applyFont="1" applyFill="1" applyBorder="1" applyAlignment="1">
      <alignment horizontal="right"/>
    </xf>
    <xf numFmtId="171" fontId="8" fillId="2" borderId="9" xfId="0" applyNumberFormat="1" applyFont="1" applyFill="1" applyBorder="1" applyAlignment="1" applyProtection="1">
      <alignment horizontal="center"/>
      <protection/>
    </xf>
    <xf numFmtId="170" fontId="7" fillId="2" borderId="9" xfId="0" applyNumberFormat="1" applyFont="1" applyFill="1" applyBorder="1" applyAlignment="1" applyProtection="1">
      <alignment horizontal="center"/>
      <protection/>
    </xf>
    <xf numFmtId="171" fontId="8" fillId="2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/>
      <protection/>
    </xf>
    <xf numFmtId="7" fontId="8" fillId="6" borderId="9" xfId="0" applyNumberFormat="1" applyFont="1" applyFill="1" applyBorder="1" applyAlignment="1" applyProtection="1">
      <alignment/>
      <protection/>
    </xf>
    <xf numFmtId="1" fontId="8" fillId="2" borderId="9" xfId="0" applyNumberFormat="1" applyFont="1" applyFill="1" applyBorder="1" applyAlignment="1">
      <alignment horizontal="center"/>
    </xf>
    <xf numFmtId="9" fontId="7" fillId="2" borderId="9" xfId="0" applyNumberFormat="1" applyFont="1" applyFill="1" applyBorder="1" applyAlignment="1">
      <alignment/>
    </xf>
    <xf numFmtId="0" fontId="14" fillId="0" borderId="9" xfId="0" applyFont="1" applyBorder="1" applyAlignment="1">
      <alignment/>
    </xf>
    <xf numFmtId="171" fontId="8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 applyProtection="1">
      <alignment/>
      <protection/>
    </xf>
    <xf numFmtId="0" fontId="8" fillId="7" borderId="0" xfId="0" applyFont="1" applyFill="1" applyBorder="1" applyAlignment="1">
      <alignment/>
    </xf>
    <xf numFmtId="44" fontId="8" fillId="2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7" fillId="0" borderId="2" xfId="0" applyFont="1" applyFill="1" applyBorder="1" applyAlignment="1">
      <alignment horizontal="right"/>
    </xf>
    <xf numFmtId="3" fontId="7" fillId="0" borderId="15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0" fontId="7" fillId="7" borderId="0" xfId="0" applyFont="1" applyFill="1" applyBorder="1" applyAlignment="1">
      <alignment horizontal="right"/>
    </xf>
    <xf numFmtId="3" fontId="7" fillId="0" borderId="8" xfId="0" applyNumberFormat="1" applyFont="1" applyBorder="1" applyAlignment="1">
      <alignment/>
    </xf>
    <xf numFmtId="3" fontId="7" fillId="7" borderId="9" xfId="0" applyNumberFormat="1" applyFont="1" applyFill="1" applyBorder="1" applyAlignment="1" applyProtection="1">
      <alignment/>
      <protection/>
    </xf>
    <xf numFmtId="4" fontId="8" fillId="2" borderId="0" xfId="0" applyNumberFormat="1" applyFont="1" applyFill="1" applyBorder="1" applyAlignment="1" applyProtection="1">
      <alignment/>
      <protection/>
    </xf>
    <xf numFmtId="0" fontId="16" fillId="7" borderId="2" xfId="0" applyFont="1" applyFill="1" applyBorder="1" applyAlignment="1">
      <alignment horizontal="right"/>
    </xf>
    <xf numFmtId="3" fontId="8" fillId="7" borderId="10" xfId="0" applyNumberFormat="1" applyFont="1" applyFill="1" applyBorder="1" applyAlignment="1" applyProtection="1">
      <alignment/>
      <protection/>
    </xf>
    <xf numFmtId="4" fontId="15" fillId="2" borderId="0" xfId="0" applyNumberFormat="1" applyFont="1" applyFill="1" applyBorder="1" applyAlignment="1">
      <alignment/>
    </xf>
    <xf numFmtId="0" fontId="16" fillId="6" borderId="0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7" fontId="8" fillId="6" borderId="0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/>
    </xf>
    <xf numFmtId="0" fontId="18" fillId="0" borderId="0" xfId="17" applyFont="1" applyAlignment="1">
      <alignment/>
    </xf>
    <xf numFmtId="4" fontId="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44" fontId="15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168" fontId="21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44" fontId="8" fillId="4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44" fontId="1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22" fillId="2" borderId="0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118</xdr:row>
      <xdr:rowOff>47625</xdr:rowOff>
    </xdr:from>
    <xdr:to>
      <xdr:col>4</xdr:col>
      <xdr:colOff>2190750</xdr:colOff>
      <xdr:row>159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6393775"/>
          <a:ext cx="12334875" cy="749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view="pageBreakPreview" zoomScale="60" zoomScaleNormal="50" workbookViewId="0" topLeftCell="A1">
      <selection activeCell="B19" sqref="B19"/>
    </sheetView>
  </sheetViews>
  <sheetFormatPr defaultColWidth="11.421875" defaultRowHeight="12.75"/>
  <cols>
    <col min="1" max="1" width="83.140625" style="7" bestFit="1" customWidth="1"/>
    <col min="2" max="2" width="28.8515625" style="7" customWidth="1"/>
    <col min="3" max="3" width="23.421875" style="7" customWidth="1"/>
    <col min="4" max="4" width="28.8515625" style="7" customWidth="1"/>
    <col min="5" max="5" width="33.421875" style="7" bestFit="1" customWidth="1"/>
    <col min="6" max="6" width="21.7109375" style="7" customWidth="1"/>
    <col min="7" max="16384" width="11.421875" style="7" customWidth="1"/>
  </cols>
  <sheetData>
    <row r="1" spans="1:6" s="2" customFormat="1" ht="19.5">
      <c r="A1" s="1" t="s">
        <v>0</v>
      </c>
      <c r="C1" s="3"/>
      <c r="D1" s="3"/>
      <c r="E1" s="3"/>
      <c r="F1" s="3"/>
    </row>
    <row r="2" spans="1:6" s="2" customFormat="1" ht="19.5">
      <c r="A2" s="1"/>
      <c r="C2" s="3"/>
      <c r="D2" s="3"/>
      <c r="E2" s="3"/>
      <c r="F2" s="3"/>
    </row>
    <row r="3" spans="1:5" s="6" customFormat="1" ht="19.5">
      <c r="A3" s="4" t="s">
        <v>1</v>
      </c>
      <c r="B3" s="4"/>
      <c r="C3" s="5"/>
      <c r="D3" s="5"/>
      <c r="E3" s="3"/>
    </row>
    <row r="4" spans="1:8" ht="19.5">
      <c r="A4" s="5" t="s">
        <v>2</v>
      </c>
      <c r="C4" s="8"/>
      <c r="D4" s="8"/>
      <c r="E4" s="9"/>
      <c r="H4" s="10"/>
    </row>
    <row r="5" spans="1:8" ht="18">
      <c r="A5" s="11"/>
      <c r="B5" s="12" t="s">
        <v>3</v>
      </c>
      <c r="C5" s="13" t="s">
        <v>4</v>
      </c>
      <c r="D5" s="14"/>
      <c r="E5" s="14"/>
      <c r="F5" s="15"/>
      <c r="G5" s="10"/>
      <c r="H5" s="10"/>
    </row>
    <row r="6" spans="1:8" ht="18">
      <c r="A6" s="16" t="s">
        <v>5</v>
      </c>
      <c r="B6" s="17" t="s">
        <v>6</v>
      </c>
      <c r="C6" s="18">
        <f>(B54-C54)*C38</f>
        <v>16490.000000000004</v>
      </c>
      <c r="D6" s="19"/>
      <c r="E6" s="19"/>
      <c r="F6" s="20"/>
      <c r="G6" s="10"/>
      <c r="H6" s="10"/>
    </row>
    <row r="7" spans="1:8" ht="18">
      <c r="A7" s="21"/>
      <c r="B7" s="22"/>
      <c r="C7" s="23"/>
      <c r="D7" s="24"/>
      <c r="E7" s="24"/>
      <c r="F7" s="20"/>
      <c r="G7" s="10"/>
      <c r="H7" s="10"/>
    </row>
    <row r="8" spans="1:8" ht="18">
      <c r="A8" s="21" t="s">
        <v>7</v>
      </c>
      <c r="B8" s="25" t="s">
        <v>6</v>
      </c>
      <c r="C8" s="26">
        <f>B62-C62</f>
        <v>11144.000000000004</v>
      </c>
      <c r="D8" s="26"/>
      <c r="E8" s="26"/>
      <c r="F8" s="20"/>
      <c r="G8" s="10"/>
      <c r="H8" s="10"/>
    </row>
    <row r="9" spans="1:8" s="30" customFormat="1" ht="18">
      <c r="A9" s="21"/>
      <c r="B9" s="27"/>
      <c r="C9" s="26"/>
      <c r="D9" s="26"/>
      <c r="E9" s="28"/>
      <c r="F9" s="20"/>
      <c r="G9" s="29"/>
      <c r="H9" s="29"/>
    </row>
    <row r="10" spans="1:8" ht="18">
      <c r="A10" s="31" t="s">
        <v>8</v>
      </c>
      <c r="B10" s="32" t="s">
        <v>9</v>
      </c>
      <c r="C10" s="33"/>
      <c r="D10" s="33"/>
      <c r="E10" s="33"/>
      <c r="F10" s="10"/>
      <c r="G10" s="10"/>
      <c r="H10" s="10"/>
    </row>
    <row r="11" spans="1:8" ht="18">
      <c r="A11" s="34" t="s">
        <v>10</v>
      </c>
      <c r="B11" s="35">
        <v>0.097</v>
      </c>
      <c r="C11" s="36"/>
      <c r="D11" s="36"/>
      <c r="E11" s="36"/>
      <c r="F11" s="10"/>
      <c r="G11" s="10"/>
      <c r="H11" s="10"/>
    </row>
    <row r="12" spans="1:8" ht="18">
      <c r="A12" s="37" t="s">
        <v>11</v>
      </c>
      <c r="B12" s="38">
        <v>10</v>
      </c>
      <c r="C12" s="36"/>
      <c r="D12" s="36"/>
      <c r="E12" s="36"/>
      <c r="F12" s="10"/>
      <c r="G12" s="10"/>
      <c r="H12" s="10"/>
    </row>
    <row r="13" spans="1:8" ht="18">
      <c r="A13" s="39" t="s">
        <v>12</v>
      </c>
      <c r="B13" s="40">
        <v>24</v>
      </c>
      <c r="C13" s="41"/>
      <c r="D13" s="42"/>
      <c r="E13" s="42"/>
      <c r="F13" s="10"/>
      <c r="G13" s="10"/>
      <c r="H13" s="10"/>
    </row>
    <row r="14" spans="1:8" ht="18">
      <c r="A14" s="39" t="s">
        <v>13</v>
      </c>
      <c r="B14" s="40">
        <v>28</v>
      </c>
      <c r="C14" s="41"/>
      <c r="D14" s="42"/>
      <c r="E14" s="42"/>
      <c r="F14" s="10"/>
      <c r="G14" s="10"/>
      <c r="H14" s="10"/>
    </row>
    <row r="17" spans="1:8" ht="18">
      <c r="A17" s="43" t="s">
        <v>14</v>
      </c>
      <c r="B17" s="44">
        <v>42</v>
      </c>
      <c r="C17" s="36" t="s">
        <v>15</v>
      </c>
      <c r="D17" s="42"/>
      <c r="E17" s="42"/>
      <c r="F17" s="10"/>
      <c r="G17" s="10"/>
      <c r="H17" s="10"/>
    </row>
    <row r="18" spans="1:8" ht="18">
      <c r="A18" s="39" t="s">
        <v>16</v>
      </c>
      <c r="B18" s="38">
        <v>2</v>
      </c>
      <c r="C18" s="36" t="s">
        <v>81</v>
      </c>
      <c r="D18" s="42"/>
      <c r="E18" s="42"/>
      <c r="F18" s="10"/>
      <c r="G18" s="10"/>
      <c r="H18" s="10"/>
    </row>
    <row r="19" spans="1:8" ht="18">
      <c r="A19" s="45" t="s">
        <v>17</v>
      </c>
      <c r="B19" s="46">
        <v>10</v>
      </c>
      <c r="C19" s="11"/>
      <c r="D19" s="41"/>
      <c r="E19" s="41"/>
      <c r="F19" s="11"/>
      <c r="G19" s="10"/>
      <c r="H19" s="10"/>
    </row>
    <row r="20" spans="1:8" ht="18">
      <c r="A20" s="21" t="s">
        <v>18</v>
      </c>
      <c r="B20" s="47">
        <v>8</v>
      </c>
      <c r="C20" s="11"/>
      <c r="D20" s="41"/>
      <c r="E20" s="41"/>
      <c r="F20" s="11"/>
      <c r="G20" s="10"/>
      <c r="H20" s="10"/>
    </row>
    <row r="21" spans="1:8" ht="18">
      <c r="A21" s="21" t="s">
        <v>19</v>
      </c>
      <c r="B21" s="48">
        <v>10000</v>
      </c>
      <c r="C21" s="11"/>
      <c r="D21" s="41"/>
      <c r="E21" s="41"/>
      <c r="F21" s="11"/>
      <c r="G21" s="10"/>
      <c r="H21" s="10"/>
    </row>
    <row r="22" spans="1:8" ht="18">
      <c r="A22" s="21"/>
      <c r="B22" s="49"/>
      <c r="C22" s="11"/>
      <c r="D22" s="41"/>
      <c r="E22" s="41"/>
      <c r="F22" s="11"/>
      <c r="G22" s="10"/>
      <c r="H22" s="10"/>
    </row>
    <row r="23" spans="1:8" ht="18">
      <c r="A23" s="15"/>
      <c r="B23" s="50" t="s">
        <v>20</v>
      </c>
      <c r="C23" s="50" t="s">
        <v>4</v>
      </c>
      <c r="D23" s="15"/>
      <c r="E23" s="15"/>
      <c r="F23" s="39"/>
      <c r="G23" s="10"/>
      <c r="H23" s="10"/>
    </row>
    <row r="24" spans="1:8" ht="18">
      <c r="A24" s="15"/>
      <c r="B24" s="51"/>
      <c r="C24" s="52"/>
      <c r="D24" s="39"/>
      <c r="E24" s="39"/>
      <c r="F24" s="39"/>
      <c r="G24" s="10"/>
      <c r="H24" s="10"/>
    </row>
    <row r="25" spans="1:8" ht="18">
      <c r="A25" s="53" t="s">
        <v>21</v>
      </c>
      <c r="B25" s="54">
        <f>(B35+B46)/B38*B53</f>
        <v>80.64</v>
      </c>
      <c r="C25" s="54">
        <f>(C35+C46)/C38*C53</f>
        <v>998.3231999999999</v>
      </c>
      <c r="D25" s="55" t="s">
        <v>22</v>
      </c>
      <c r="E25" s="55"/>
      <c r="F25" s="53"/>
      <c r="G25" s="10"/>
      <c r="H25" s="10"/>
    </row>
    <row r="26" spans="1:8" ht="18">
      <c r="A26" s="56" t="s">
        <v>23</v>
      </c>
      <c r="B26" s="57">
        <f>B57</f>
        <v>3441.7152000000006</v>
      </c>
      <c r="C26" s="57">
        <f>C57</f>
        <v>782.2080000000001</v>
      </c>
      <c r="D26" s="58"/>
      <c r="E26" s="58"/>
      <c r="F26" s="53"/>
      <c r="G26" s="10"/>
      <c r="H26" s="10"/>
    </row>
    <row r="27" spans="1:8" ht="18.75" thickBot="1">
      <c r="A27" s="53" t="s">
        <v>24</v>
      </c>
      <c r="B27" s="59">
        <f>SUM(B25:B26)</f>
        <v>3522.3552000000004</v>
      </c>
      <c r="C27" s="59">
        <f>SUM(C25:C26)</f>
        <v>1780.5312</v>
      </c>
      <c r="D27" s="58"/>
      <c r="E27" s="58"/>
      <c r="F27" s="53"/>
      <c r="G27" s="10"/>
      <c r="H27" s="10"/>
    </row>
    <row r="28" spans="1:8" ht="18.75" thickTop="1">
      <c r="A28" s="53"/>
      <c r="B28" s="60"/>
      <c r="C28" s="60"/>
      <c r="D28" s="58"/>
      <c r="E28" s="58"/>
      <c r="F28" s="53"/>
      <c r="G28" s="10"/>
      <c r="H28" s="10"/>
    </row>
    <row r="29" spans="1:8" ht="18">
      <c r="A29" s="11" t="s">
        <v>25</v>
      </c>
      <c r="B29" s="61">
        <f>B12</f>
        <v>10</v>
      </c>
      <c r="C29" s="62">
        <f>B12</f>
        <v>10</v>
      </c>
      <c r="D29" s="63"/>
      <c r="E29" s="63"/>
      <c r="F29" s="63"/>
      <c r="G29" s="10"/>
      <c r="H29" s="10"/>
    </row>
    <row r="30" spans="1:8" ht="18">
      <c r="A30" s="64" t="s">
        <v>26</v>
      </c>
      <c r="B30" s="65">
        <f>B19</f>
        <v>10</v>
      </c>
      <c r="C30" s="66">
        <v>598</v>
      </c>
      <c r="D30" s="67"/>
      <c r="E30" s="67"/>
      <c r="F30" s="67"/>
      <c r="G30" s="10"/>
      <c r="H30" s="10"/>
    </row>
    <row r="31" spans="1:8" ht="18">
      <c r="A31" s="15" t="s">
        <v>27</v>
      </c>
      <c r="B31" s="68">
        <f>B29*B30</f>
        <v>100</v>
      </c>
      <c r="C31" s="69">
        <f>C29*C30</f>
        <v>5980</v>
      </c>
      <c r="D31" s="20"/>
      <c r="E31" s="20"/>
      <c r="F31" s="20"/>
      <c r="G31" s="10"/>
      <c r="H31" s="10"/>
    </row>
    <row r="32" spans="1:8" ht="18">
      <c r="A32" s="11" t="s">
        <v>28</v>
      </c>
      <c r="B32" s="70">
        <v>0</v>
      </c>
      <c r="C32" s="70">
        <f>C29*D32</f>
        <v>210</v>
      </c>
      <c r="D32" s="71">
        <f>B17/B18</f>
        <v>21</v>
      </c>
      <c r="E32" s="10" t="s">
        <v>29</v>
      </c>
      <c r="F32" s="20"/>
      <c r="G32" s="10"/>
      <c r="H32" s="10"/>
    </row>
    <row r="33" spans="1:8" ht="18">
      <c r="A33" s="11" t="s">
        <v>30</v>
      </c>
      <c r="B33" s="70"/>
      <c r="C33" s="70"/>
      <c r="D33" s="20"/>
      <c r="F33" s="20"/>
      <c r="G33" s="10"/>
      <c r="H33" s="10"/>
    </row>
    <row r="34" spans="1:8" ht="18">
      <c r="A34" s="72"/>
      <c r="B34" s="73"/>
      <c r="C34" s="74"/>
      <c r="D34" s="75"/>
      <c r="F34" s="11"/>
      <c r="G34" s="10"/>
      <c r="H34" s="10"/>
    </row>
    <row r="35" spans="1:8" ht="18">
      <c r="A35" s="14" t="s">
        <v>31</v>
      </c>
      <c r="B35" s="76">
        <f>SUM(B31:B34)</f>
        <v>100</v>
      </c>
      <c r="C35" s="77">
        <f>SUM(C31:C34)</f>
        <v>6190</v>
      </c>
      <c r="D35" s="20"/>
      <c r="F35" s="20"/>
      <c r="G35" s="10"/>
      <c r="H35" s="10"/>
    </row>
    <row r="36" spans="1:8" ht="18">
      <c r="A36" s="15"/>
      <c r="B36" s="69"/>
      <c r="C36" s="78"/>
      <c r="D36" s="79"/>
      <c r="F36" s="79"/>
      <c r="G36" s="10"/>
      <c r="H36" s="10"/>
    </row>
    <row r="37" spans="1:8" ht="18">
      <c r="A37" s="53" t="s">
        <v>32</v>
      </c>
      <c r="B37" s="80"/>
      <c r="C37" s="81"/>
      <c r="D37" s="28"/>
      <c r="F37" s="28"/>
      <c r="G37" s="10"/>
      <c r="H37" s="10"/>
    </row>
    <row r="38" spans="1:8" ht="18">
      <c r="A38" s="15" t="s">
        <v>33</v>
      </c>
      <c r="B38" s="82">
        <v>50000</v>
      </c>
      <c r="C38" s="82">
        <v>50000</v>
      </c>
      <c r="D38" s="28"/>
      <c r="F38" s="28"/>
      <c r="G38" s="10"/>
      <c r="H38" s="10"/>
    </row>
    <row r="39" spans="1:8" ht="18">
      <c r="A39" s="11" t="s">
        <v>34</v>
      </c>
      <c r="B39" s="82">
        <v>10000</v>
      </c>
      <c r="C39" s="83">
        <v>50000</v>
      </c>
      <c r="D39" s="84" t="s">
        <v>35</v>
      </c>
      <c r="F39" s="63"/>
      <c r="G39" s="10"/>
      <c r="H39" s="10"/>
    </row>
    <row r="40" spans="1:8" ht="18">
      <c r="A40" s="11" t="s">
        <v>36</v>
      </c>
      <c r="B40" s="85">
        <f>B20</f>
        <v>8</v>
      </c>
      <c r="C40" s="86">
        <v>0</v>
      </c>
      <c r="D40" s="87" t="s">
        <v>37</v>
      </c>
      <c r="F40" s="88"/>
      <c r="G40" s="10"/>
      <c r="H40" s="10"/>
    </row>
    <row r="41" spans="1:8" ht="18">
      <c r="A41" s="11" t="s">
        <v>38</v>
      </c>
      <c r="B41" s="86">
        <v>0.6</v>
      </c>
      <c r="C41" s="86">
        <v>0</v>
      </c>
      <c r="D41" s="88"/>
      <c r="F41" s="88"/>
      <c r="G41" s="10"/>
      <c r="H41" s="10"/>
    </row>
    <row r="42" spans="1:8" ht="18">
      <c r="A42" s="89" t="s">
        <v>39</v>
      </c>
      <c r="B42" s="90">
        <f>(B38-B39)/B39</f>
        <v>4</v>
      </c>
      <c r="C42" s="91">
        <f>(C38-C39)/C39</f>
        <v>0</v>
      </c>
      <c r="D42" s="92"/>
      <c r="F42" s="92"/>
      <c r="G42" s="10"/>
      <c r="H42" s="10"/>
    </row>
    <row r="43" spans="1:8" ht="18">
      <c r="A43" s="64" t="s">
        <v>40</v>
      </c>
      <c r="B43" s="93">
        <f>B29*(B40+B41)*B42</f>
        <v>344</v>
      </c>
      <c r="C43" s="93">
        <f>C29*(C40+C41)*C42</f>
        <v>0</v>
      </c>
      <c r="D43" s="94"/>
      <c r="F43" s="94"/>
      <c r="G43" s="10"/>
      <c r="H43" s="10"/>
    </row>
    <row r="44" spans="1:8" ht="18">
      <c r="A44" s="11"/>
      <c r="B44" s="95"/>
      <c r="C44" s="95"/>
      <c r="D44" s="96"/>
      <c r="F44" s="96"/>
      <c r="G44" s="10"/>
      <c r="H44" s="10"/>
    </row>
    <row r="45" spans="1:8" ht="18">
      <c r="A45" s="14" t="s">
        <v>41</v>
      </c>
      <c r="B45" s="97">
        <f>B29*B30*B42</f>
        <v>400</v>
      </c>
      <c r="C45" s="97">
        <f>C29*C30*C42</f>
        <v>0</v>
      </c>
      <c r="D45" s="96"/>
      <c r="F45" s="96"/>
      <c r="G45" s="10"/>
      <c r="H45" s="10"/>
    </row>
    <row r="46" spans="1:8" ht="18">
      <c r="A46" s="11" t="s">
        <v>42</v>
      </c>
      <c r="B46" s="98">
        <f>SUM(B45:B45)</f>
        <v>400</v>
      </c>
      <c r="C46" s="98">
        <f>SUM(C45:C45)</f>
        <v>0</v>
      </c>
      <c r="D46" s="99"/>
      <c r="F46" s="99"/>
      <c r="G46" s="10"/>
      <c r="H46" s="10"/>
    </row>
    <row r="47" spans="1:8" ht="18">
      <c r="A47" s="11"/>
      <c r="B47" s="98"/>
      <c r="C47" s="98"/>
      <c r="D47" s="99"/>
      <c r="F47" s="99"/>
      <c r="G47" s="10"/>
      <c r="H47" s="10"/>
    </row>
    <row r="48" spans="1:8" ht="18">
      <c r="A48" s="53" t="s">
        <v>43</v>
      </c>
      <c r="B48" s="80"/>
      <c r="C48" s="100"/>
      <c r="D48" s="101"/>
      <c r="F48" s="101"/>
      <c r="G48" s="10"/>
      <c r="H48" s="10"/>
    </row>
    <row r="49" spans="1:8" ht="18">
      <c r="A49" s="11" t="s">
        <v>44</v>
      </c>
      <c r="B49" s="102">
        <v>440</v>
      </c>
      <c r="C49" s="102">
        <v>100</v>
      </c>
      <c r="D49" s="28"/>
      <c r="F49" s="28"/>
      <c r="G49" s="10"/>
      <c r="H49" s="10"/>
    </row>
    <row r="50" spans="1:8" ht="18">
      <c r="A50" s="21" t="s">
        <v>45</v>
      </c>
      <c r="B50" s="103">
        <f>B11</f>
        <v>0.097</v>
      </c>
      <c r="C50" s="103">
        <f>B11</f>
        <v>0.097</v>
      </c>
      <c r="D50" s="104"/>
      <c r="F50" s="105"/>
      <c r="G50" s="10"/>
      <c r="H50" s="10"/>
    </row>
    <row r="51" spans="1:8" ht="18">
      <c r="A51" s="11" t="s">
        <v>46</v>
      </c>
      <c r="B51" s="106">
        <f>B13</f>
        <v>24</v>
      </c>
      <c r="C51" s="107">
        <f>B51</f>
        <v>24</v>
      </c>
      <c r="D51" s="79"/>
      <c r="F51" s="79"/>
      <c r="G51" s="10"/>
      <c r="H51" s="10"/>
    </row>
    <row r="52" spans="1:8" ht="18">
      <c r="A52" s="11" t="s">
        <v>47</v>
      </c>
      <c r="B52" s="106">
        <f>B14</f>
        <v>28</v>
      </c>
      <c r="C52" s="107">
        <f>B52</f>
        <v>28</v>
      </c>
      <c r="D52" s="79"/>
      <c r="F52" s="79"/>
      <c r="G52" s="10"/>
      <c r="H52" s="10"/>
    </row>
    <row r="53" spans="1:8" ht="18">
      <c r="A53" s="15" t="s">
        <v>48</v>
      </c>
      <c r="B53" s="108">
        <f>B51*B52*12</f>
        <v>8064</v>
      </c>
      <c r="C53" s="108">
        <f>C51*C52*12</f>
        <v>8064</v>
      </c>
      <c r="D53" s="109"/>
      <c r="F53" s="109"/>
      <c r="G53" s="10"/>
      <c r="H53" s="10"/>
    </row>
    <row r="54" spans="1:8" ht="18">
      <c r="A54" s="15" t="s">
        <v>49</v>
      </c>
      <c r="B54" s="110">
        <f>B29*B49/1000*B50</f>
        <v>0.42680000000000007</v>
      </c>
      <c r="C54" s="110">
        <f>C29*C49/1000*C50</f>
        <v>0.097</v>
      </c>
      <c r="D54" s="101"/>
      <c r="F54" s="101"/>
      <c r="G54" s="10"/>
      <c r="H54" s="10"/>
    </row>
    <row r="55" spans="1:8" ht="18">
      <c r="A55" s="111" t="s">
        <v>50</v>
      </c>
      <c r="B55" s="110">
        <f>B29*B49/1000*B50*B51</f>
        <v>10.243200000000002</v>
      </c>
      <c r="C55" s="110">
        <f>C29*C49/1000*C50*C51</f>
        <v>2.3280000000000003</v>
      </c>
      <c r="D55" s="112"/>
      <c r="F55" s="112"/>
      <c r="G55" s="10"/>
      <c r="H55" s="10"/>
    </row>
    <row r="56" spans="1:8" ht="18">
      <c r="A56" s="111" t="s">
        <v>51</v>
      </c>
      <c r="B56" s="69">
        <f>B55*B52</f>
        <v>286.80960000000005</v>
      </c>
      <c r="C56" s="69">
        <f>C55*C52</f>
        <v>65.18400000000001</v>
      </c>
      <c r="D56" s="113"/>
      <c r="F56" s="113"/>
      <c r="G56" s="10"/>
      <c r="H56" s="10"/>
    </row>
    <row r="57" spans="1:8" ht="18">
      <c r="A57" s="111" t="s">
        <v>52</v>
      </c>
      <c r="B57" s="69">
        <f>B56*12</f>
        <v>3441.7152000000006</v>
      </c>
      <c r="C57" s="69">
        <f>C56*12</f>
        <v>782.2080000000001</v>
      </c>
      <c r="D57" s="114"/>
      <c r="F57" s="114"/>
      <c r="G57" s="10"/>
      <c r="H57" s="10"/>
    </row>
    <row r="58" spans="1:8" ht="18">
      <c r="A58" s="111" t="s">
        <v>53</v>
      </c>
      <c r="B58" s="115">
        <f>B54*B38</f>
        <v>21340.000000000004</v>
      </c>
      <c r="C58" s="115">
        <f>C38*C54</f>
        <v>4850</v>
      </c>
      <c r="D58" s="116"/>
      <c r="F58" s="116"/>
      <c r="G58" s="10"/>
      <c r="H58" s="10"/>
    </row>
    <row r="59" spans="1:8" ht="18">
      <c r="A59" s="111"/>
      <c r="B59" s="113"/>
      <c r="C59" s="113"/>
      <c r="D59" s="116"/>
      <c r="F59" s="116"/>
      <c r="G59" s="10"/>
      <c r="H59" s="10"/>
    </row>
    <row r="60" spans="1:8" ht="18">
      <c r="A60" s="117"/>
      <c r="B60" s="117" t="s">
        <v>3</v>
      </c>
      <c r="C60" s="118" t="s">
        <v>4</v>
      </c>
      <c r="D60" s="116"/>
      <c r="F60" s="116"/>
      <c r="G60" s="10"/>
      <c r="H60" s="10"/>
    </row>
    <row r="61" spans="1:8" ht="18">
      <c r="A61" s="117"/>
      <c r="B61" s="119"/>
      <c r="C61" s="120"/>
      <c r="D61" s="116"/>
      <c r="F61" s="116"/>
      <c r="G61" s="10"/>
      <c r="H61" s="10"/>
    </row>
    <row r="62" spans="1:8" ht="18.75" thickBot="1">
      <c r="A62" s="121" t="s">
        <v>54</v>
      </c>
      <c r="B62" s="122">
        <f>B58+B35+B43+B46</f>
        <v>22184.000000000004</v>
      </c>
      <c r="C62" s="123">
        <f>C58+C35+C43+C46</f>
        <v>11040</v>
      </c>
      <c r="D62" s="53"/>
      <c r="F62" s="58"/>
      <c r="G62" s="10"/>
      <c r="H62" s="10"/>
    </row>
    <row r="63" spans="1:8" ht="15.75" thickTop="1">
      <c r="A63" s="8"/>
      <c r="B63" s="8"/>
      <c r="C63" s="124"/>
      <c r="F63" s="8"/>
      <c r="G63" s="10"/>
      <c r="H63" s="10"/>
    </row>
    <row r="64" spans="1:8" ht="15">
      <c r="A64" s="125"/>
      <c r="B64" s="126"/>
      <c r="C64" s="126"/>
      <c r="D64" s="126"/>
      <c r="E64" s="126"/>
      <c r="F64" s="127"/>
      <c r="G64" s="10"/>
      <c r="H64" s="10"/>
    </row>
    <row r="65" spans="1:8" ht="15">
      <c r="A65" s="125"/>
      <c r="B65" s="126"/>
      <c r="C65" s="126"/>
      <c r="D65" s="126"/>
      <c r="E65" s="126"/>
      <c r="F65" s="127"/>
      <c r="G65" s="10"/>
      <c r="H65" s="10"/>
    </row>
    <row r="66" spans="1:8" ht="15">
      <c r="A66" s="125"/>
      <c r="B66" s="126"/>
      <c r="C66" s="126"/>
      <c r="D66" s="126"/>
      <c r="E66" s="126"/>
      <c r="F66" s="127"/>
      <c r="G66" s="10"/>
      <c r="H66" s="10"/>
    </row>
    <row r="67" spans="1:8" ht="15">
      <c r="A67" s="125"/>
      <c r="B67" s="126"/>
      <c r="C67" s="126"/>
      <c r="D67" s="126"/>
      <c r="E67" s="126"/>
      <c r="F67" s="127"/>
      <c r="G67" s="10"/>
      <c r="H67" s="10"/>
    </row>
    <row r="68" spans="1:8" ht="15">
      <c r="A68" s="125"/>
      <c r="B68" s="126"/>
      <c r="C68" s="126"/>
      <c r="D68" s="126"/>
      <c r="E68" s="126"/>
      <c r="F68" s="127"/>
      <c r="G68" s="10"/>
      <c r="H68" s="10"/>
    </row>
    <row r="69" spans="1:8" ht="15">
      <c r="A69" s="128"/>
      <c r="B69" s="9"/>
      <c r="C69" s="9"/>
      <c r="D69" s="9"/>
      <c r="E69" s="9"/>
      <c r="F69" s="129"/>
      <c r="G69" s="10"/>
      <c r="H69" s="10"/>
    </row>
    <row r="70" spans="1:6" s="6" customFormat="1" ht="19.5">
      <c r="A70" s="130" t="s">
        <v>55</v>
      </c>
      <c r="B70" s="131" t="s">
        <v>20</v>
      </c>
      <c r="C70" s="131" t="s">
        <v>56</v>
      </c>
      <c r="D70" s="130"/>
      <c r="E70" s="130"/>
      <c r="F70" s="132"/>
    </row>
    <row r="71" spans="1:6" s="134" customFormat="1" ht="18">
      <c r="A71" s="21"/>
      <c r="B71" s="133"/>
      <c r="C71" s="133"/>
      <c r="D71" s="14"/>
      <c r="E71" s="14"/>
      <c r="F71" s="53"/>
    </row>
    <row r="72" spans="1:6" s="134" customFormat="1" ht="18">
      <c r="A72" s="21" t="s">
        <v>57</v>
      </c>
      <c r="B72" s="133"/>
      <c r="C72" s="135">
        <f>C35</f>
        <v>6190</v>
      </c>
      <c r="D72" s="14"/>
      <c r="E72" s="14"/>
      <c r="F72" s="53"/>
    </row>
    <row r="73" spans="1:6" s="134" customFormat="1" ht="18">
      <c r="A73" s="21"/>
      <c r="B73" s="136"/>
      <c r="C73" s="137"/>
      <c r="D73" s="138"/>
      <c r="E73" s="138"/>
      <c r="F73" s="139"/>
    </row>
    <row r="74" spans="1:6" s="134" customFormat="1" ht="18">
      <c r="A74" s="21"/>
      <c r="B74" s="136"/>
      <c r="C74" s="137"/>
      <c r="D74" s="138"/>
      <c r="E74" s="138"/>
      <c r="F74" s="139"/>
    </row>
    <row r="75" spans="1:6" s="134" customFormat="1" ht="18">
      <c r="A75" s="21" t="s">
        <v>58</v>
      </c>
      <c r="B75" s="136" t="s">
        <v>59</v>
      </c>
      <c r="C75" s="140">
        <f>B57-C57</f>
        <v>2659.5072000000005</v>
      </c>
      <c r="D75" s="138"/>
      <c r="E75" s="138"/>
      <c r="F75" s="139"/>
    </row>
    <row r="76" spans="1:6" s="134" customFormat="1" ht="18">
      <c r="A76" s="21"/>
      <c r="B76" s="136"/>
      <c r="C76" s="137"/>
      <c r="D76" s="138"/>
      <c r="E76" s="138"/>
      <c r="F76" s="139"/>
    </row>
    <row r="77" spans="1:6" s="134" customFormat="1" ht="18">
      <c r="A77" s="21" t="s">
        <v>60</v>
      </c>
      <c r="B77" s="141" t="s">
        <v>59</v>
      </c>
      <c r="C77" s="142">
        <f>(B57-C57)/B57</f>
        <v>0.7727272727272727</v>
      </c>
      <c r="D77" s="138"/>
      <c r="E77" s="138"/>
      <c r="F77" s="139"/>
    </row>
    <row r="78" spans="2:6" s="134" customFormat="1" ht="18">
      <c r="B78" s="143"/>
      <c r="C78" s="143"/>
      <c r="D78" s="11"/>
      <c r="E78" s="11"/>
      <c r="F78" s="139"/>
    </row>
    <row r="79" spans="1:6" s="134" customFormat="1" ht="18">
      <c r="A79" s="21" t="s">
        <v>61</v>
      </c>
      <c r="B79" s="141" t="s">
        <v>59</v>
      </c>
      <c r="C79" s="142">
        <f>(B84-C84)/B84</f>
        <v>0.7727272727272728</v>
      </c>
      <c r="D79" s="11"/>
      <c r="E79" s="11"/>
      <c r="F79" s="139"/>
    </row>
    <row r="80" spans="1:6" s="134" customFormat="1" ht="18">
      <c r="A80" s="21"/>
      <c r="B80" s="144"/>
      <c r="C80" s="11"/>
      <c r="D80" s="11"/>
      <c r="E80" s="11"/>
      <c r="F80" s="139"/>
    </row>
    <row r="81" spans="1:6" s="134" customFormat="1" ht="18">
      <c r="A81" s="21"/>
      <c r="B81" s="144"/>
      <c r="C81" s="11"/>
      <c r="D81" s="11"/>
      <c r="E81" s="11"/>
      <c r="F81" s="145"/>
    </row>
    <row r="82" spans="1:6" s="134" customFormat="1" ht="18">
      <c r="A82" s="146" t="s">
        <v>62</v>
      </c>
      <c r="B82" s="147"/>
      <c r="C82" s="147"/>
      <c r="D82" s="147"/>
      <c r="E82" s="147"/>
      <c r="F82" s="11"/>
    </row>
    <row r="83" spans="1:6" s="134" customFormat="1" ht="18">
      <c r="A83" s="148" t="s">
        <v>63</v>
      </c>
      <c r="B83" s="147"/>
      <c r="C83" s="147"/>
      <c r="D83" s="147"/>
      <c r="E83" s="147"/>
      <c r="F83" s="11"/>
    </row>
    <row r="84" spans="1:6" s="134" customFormat="1" ht="18">
      <c r="A84" s="149" t="s">
        <v>64</v>
      </c>
      <c r="B84" s="150">
        <f>((B49*0.616)*B51*B52*12*B29)/1000</f>
        <v>21856.665600000004</v>
      </c>
      <c r="C84" s="151">
        <f>((C49*0.616)*C51*C52*12*C29)/1000</f>
        <v>4967.424</v>
      </c>
      <c r="D84" s="139"/>
      <c r="E84" s="139"/>
      <c r="F84" s="139"/>
    </row>
    <row r="85" spans="1:6" s="134" customFormat="1" ht="18">
      <c r="A85" s="152" t="s">
        <v>65</v>
      </c>
      <c r="B85" s="153"/>
      <c r="C85" s="154">
        <f>B84-C84</f>
        <v>16889.241600000005</v>
      </c>
      <c r="D85" s="145"/>
      <c r="E85" s="145"/>
      <c r="F85" s="155"/>
    </row>
    <row r="86" spans="1:6" s="134" customFormat="1" ht="18">
      <c r="A86" s="156" t="s">
        <v>66</v>
      </c>
      <c r="B86" s="150">
        <f>((B49*0.616)*B38*B29)/1000</f>
        <v>135520.00000000003</v>
      </c>
      <c r="C86" s="157">
        <f>B86-(C84/(C51*C52*12)*B38)</f>
        <v>104720.00000000003</v>
      </c>
      <c r="D86" s="139"/>
      <c r="E86" s="139"/>
      <c r="F86" s="139"/>
    </row>
    <row r="87" spans="1:8" ht="15">
      <c r="A87" s="125"/>
      <c r="B87" s="126"/>
      <c r="C87" s="126"/>
      <c r="D87" s="126"/>
      <c r="E87" s="126"/>
      <c r="F87" s="127"/>
      <c r="G87" s="10"/>
      <c r="H87" s="10"/>
    </row>
    <row r="88" spans="1:8" ht="15">
      <c r="A88" s="8"/>
      <c r="B88" s="8"/>
      <c r="C88" s="8"/>
      <c r="D88" s="8"/>
      <c r="E88" s="8"/>
      <c r="F88" s="8"/>
      <c r="G88" s="10"/>
      <c r="H88" s="10"/>
    </row>
    <row r="89" spans="1:8" ht="15">
      <c r="A89" s="125"/>
      <c r="B89" s="158"/>
      <c r="C89" s="9"/>
      <c r="D89" s="158"/>
      <c r="E89" s="9"/>
      <c r="F89" s="9"/>
      <c r="G89" s="10"/>
      <c r="H89" s="10"/>
    </row>
    <row r="90" spans="1:8" ht="15">
      <c r="A90" s="125"/>
      <c r="B90" s="158"/>
      <c r="C90" s="9"/>
      <c r="D90" s="158"/>
      <c r="E90" s="9"/>
      <c r="F90" s="9"/>
      <c r="G90" s="10"/>
      <c r="H90" s="10"/>
    </row>
    <row r="91" spans="1:8" ht="15">
      <c r="A91" s="8"/>
      <c r="B91" s="8"/>
      <c r="C91" s="8"/>
      <c r="D91" s="8"/>
      <c r="E91" s="8"/>
      <c r="F91" s="8"/>
      <c r="G91" s="10"/>
      <c r="H91" s="10"/>
    </row>
    <row r="92" spans="1:6" s="134" customFormat="1" ht="18">
      <c r="A92" s="58" t="s">
        <v>67</v>
      </c>
      <c r="B92" s="15"/>
      <c r="C92" s="15"/>
      <c r="D92" s="15"/>
      <c r="E92" s="15"/>
      <c r="F92" s="15"/>
    </row>
    <row r="93" spans="1:6" s="134" customFormat="1" ht="18">
      <c r="A93" s="15"/>
      <c r="B93" s="15"/>
      <c r="C93" s="15"/>
      <c r="D93" s="15"/>
      <c r="E93" s="15"/>
      <c r="F93" s="15"/>
    </row>
    <row r="94" spans="1:6" s="134" customFormat="1" ht="18">
      <c r="A94" s="148" t="s">
        <v>68</v>
      </c>
      <c r="B94" s="15"/>
      <c r="C94" s="15"/>
      <c r="D94" s="15"/>
      <c r="E94" s="15"/>
      <c r="F94" s="15"/>
    </row>
    <row r="95" spans="1:6" s="134" customFormat="1" ht="18">
      <c r="A95" s="15" t="s">
        <v>69</v>
      </c>
      <c r="B95" s="15"/>
      <c r="C95" s="15"/>
      <c r="D95" s="15"/>
      <c r="E95" s="15"/>
      <c r="F95" s="15"/>
    </row>
    <row r="96" spans="1:6" s="134" customFormat="1" ht="18">
      <c r="A96" s="15" t="s">
        <v>70</v>
      </c>
      <c r="B96" s="15"/>
      <c r="C96" s="15"/>
      <c r="D96" s="15"/>
      <c r="E96" s="15"/>
      <c r="F96" s="15"/>
    </row>
    <row r="97" spans="1:6" s="134" customFormat="1" ht="18">
      <c r="A97" s="159" t="s">
        <v>71</v>
      </c>
      <c r="B97" s="160">
        <v>1000</v>
      </c>
      <c r="C97" s="161">
        <f>(C75)*1.1/4*B97/C53</f>
        <v>90.69500000000002</v>
      </c>
      <c r="D97" s="162" t="s">
        <v>72</v>
      </c>
      <c r="F97" s="11"/>
    </row>
    <row r="98" spans="1:8" ht="18">
      <c r="A98" s="159" t="s">
        <v>73</v>
      </c>
      <c r="B98" s="160">
        <v>20000</v>
      </c>
      <c r="C98" s="161">
        <f>(C75)*1.1/4*B98/C53</f>
        <v>1813.9000000000003</v>
      </c>
      <c r="D98" s="162" t="s">
        <v>72</v>
      </c>
      <c r="E98" s="8"/>
      <c r="F98" s="8"/>
      <c r="G98" s="10"/>
      <c r="H98" s="10"/>
    </row>
    <row r="99" spans="1:8" ht="15">
      <c r="A99" s="163"/>
      <c r="B99" s="8"/>
      <c r="C99" s="164"/>
      <c r="D99" s="8"/>
      <c r="E99" s="8"/>
      <c r="F99" s="8"/>
      <c r="G99" s="10"/>
      <c r="H99" s="10"/>
    </row>
    <row r="100" spans="1:8" ht="15">
      <c r="A100" s="165"/>
      <c r="B100" s="8"/>
      <c r="C100" s="166"/>
      <c r="D100" s="167"/>
      <c r="E100" s="167"/>
      <c r="F100" s="8"/>
      <c r="G100" s="10"/>
      <c r="H100" s="10"/>
    </row>
    <row r="101" spans="1:8" ht="15">
      <c r="A101" s="165"/>
      <c r="B101" s="8"/>
      <c r="C101" s="8"/>
      <c r="D101" s="167"/>
      <c r="E101" s="167"/>
      <c r="F101" s="8"/>
      <c r="G101" s="10"/>
      <c r="H101" s="10"/>
    </row>
    <row r="102" spans="1:6" ht="14.25">
      <c r="A102" s="168"/>
      <c r="B102" s="169"/>
      <c r="C102" s="170"/>
      <c r="D102" s="169"/>
      <c r="E102" s="169"/>
      <c r="F102" s="169"/>
    </row>
    <row r="103" spans="1:6" ht="14.25">
      <c r="A103" s="169"/>
      <c r="B103" s="169"/>
      <c r="C103" s="169"/>
      <c r="D103" s="169"/>
      <c r="E103" s="169"/>
      <c r="F103" s="169"/>
    </row>
    <row r="104" spans="1:6" ht="19.5">
      <c r="A104" s="171" t="s">
        <v>74</v>
      </c>
      <c r="B104" s="172">
        <f>B12</f>
        <v>10</v>
      </c>
      <c r="C104" s="173" t="s">
        <v>4</v>
      </c>
      <c r="D104" s="169"/>
      <c r="E104" s="169"/>
      <c r="F104" s="169"/>
    </row>
    <row r="105" spans="1:6" ht="19.5">
      <c r="A105" s="172" t="s">
        <v>75</v>
      </c>
      <c r="C105" s="174">
        <f>5*C75-C72</f>
        <v>7107.536000000002</v>
      </c>
      <c r="D105" s="169"/>
      <c r="E105" s="169"/>
      <c r="F105" s="169"/>
    </row>
    <row r="106" spans="1:6" ht="18">
      <c r="A106" s="175"/>
      <c r="C106" s="176"/>
      <c r="D106" s="169"/>
      <c r="E106" s="169"/>
      <c r="F106" s="169"/>
    </row>
    <row r="107" spans="1:6" ht="18">
      <c r="A107" s="177"/>
      <c r="B107" s="21"/>
      <c r="C107" s="178"/>
      <c r="D107" s="169"/>
      <c r="E107" s="169"/>
      <c r="F107" s="169"/>
    </row>
    <row r="108" spans="1:6" ht="19.5">
      <c r="A108" s="179" t="s">
        <v>76</v>
      </c>
      <c r="B108" s="180"/>
      <c r="C108" s="171"/>
      <c r="D108" s="171"/>
      <c r="E108" s="5"/>
      <c r="F108" s="169"/>
    </row>
    <row r="109" spans="1:6" ht="19.5">
      <c r="A109" s="5" t="s">
        <v>77</v>
      </c>
      <c r="B109" s="5"/>
      <c r="C109" s="5"/>
      <c r="D109" s="5"/>
      <c r="E109" s="5"/>
      <c r="F109" s="169"/>
    </row>
    <row r="110" spans="1:6" ht="19.5">
      <c r="A110" s="5" t="s">
        <v>78</v>
      </c>
      <c r="F110" s="169"/>
    </row>
    <row r="111" s="6" customFormat="1" ht="19.5">
      <c r="F111" s="5"/>
    </row>
    <row r="112" s="6" customFormat="1" ht="19.5">
      <c r="F112" s="5"/>
    </row>
    <row r="113" spans="1:6" s="6" customFormat="1" ht="19.5">
      <c r="A113" s="5"/>
      <c r="B113" s="5"/>
      <c r="C113" s="5"/>
      <c r="D113" s="5"/>
      <c r="E113" s="5"/>
      <c r="F113" s="5"/>
    </row>
    <row r="114" spans="1:6" s="6" customFormat="1" ht="19.5">
      <c r="A114" s="5"/>
      <c r="B114" s="5"/>
      <c r="C114" s="5"/>
      <c r="D114" s="5"/>
      <c r="E114" s="5"/>
      <c r="F114" s="5"/>
    </row>
    <row r="115" spans="1:6" ht="18">
      <c r="A115" s="15"/>
      <c r="B115" s="169"/>
      <c r="C115" s="169"/>
      <c r="D115" s="169"/>
      <c r="E115" s="169"/>
      <c r="F115" s="169"/>
    </row>
    <row r="116" spans="1:6" ht="14.25">
      <c r="A116" s="169"/>
      <c r="B116" s="169"/>
      <c r="C116" s="169"/>
      <c r="D116" s="169"/>
      <c r="E116" s="169"/>
      <c r="F116" s="169"/>
    </row>
    <row r="117" spans="1:6" ht="15">
      <c r="A117" s="165" t="s">
        <v>79</v>
      </c>
      <c r="B117" s="169" t="s">
        <v>80</v>
      </c>
      <c r="C117" s="169"/>
      <c r="D117" s="169" t="s">
        <v>80</v>
      </c>
      <c r="E117" s="169"/>
      <c r="F117" s="169"/>
    </row>
    <row r="118" spans="1:6" ht="14.25">
      <c r="A118" s="169"/>
      <c r="B118" s="169"/>
      <c r="C118" s="169"/>
      <c r="D118" s="169"/>
      <c r="E118" s="169"/>
      <c r="F118" s="169"/>
    </row>
    <row r="119" spans="1:6" ht="14.25">
      <c r="A119" s="169"/>
      <c r="B119" s="169"/>
      <c r="C119" s="169"/>
      <c r="D119" s="169"/>
      <c r="E119" s="169"/>
      <c r="F119" s="169"/>
    </row>
    <row r="120" spans="1:6" ht="14.25">
      <c r="A120" s="169"/>
      <c r="B120" s="169"/>
      <c r="C120" s="169"/>
      <c r="D120" s="169"/>
      <c r="E120" s="169"/>
      <c r="F120" s="169"/>
    </row>
    <row r="121" spans="1:6" ht="14.25">
      <c r="A121" s="169"/>
      <c r="B121" s="169"/>
      <c r="C121" s="169"/>
      <c r="D121" s="169"/>
      <c r="E121" s="169"/>
      <c r="F121" s="169"/>
    </row>
    <row r="122" spans="1:6" ht="14.25">
      <c r="A122" s="169"/>
      <c r="B122" s="169"/>
      <c r="C122" s="169"/>
      <c r="D122" s="169"/>
      <c r="E122" s="169"/>
      <c r="F122" s="169"/>
    </row>
    <row r="123" spans="1:6" ht="14.25">
      <c r="A123" s="169"/>
      <c r="B123" s="169"/>
      <c r="C123" s="169"/>
      <c r="D123" s="169"/>
      <c r="E123" s="169"/>
      <c r="F123" s="169"/>
    </row>
    <row r="124" spans="1:6" ht="14.25">
      <c r="A124" s="169"/>
      <c r="B124" s="169"/>
      <c r="C124" s="169"/>
      <c r="D124" s="169"/>
      <c r="E124" s="169"/>
      <c r="F124" s="169"/>
    </row>
    <row r="125" spans="1:6" ht="14.25">
      <c r="A125" s="169"/>
      <c r="B125" s="169"/>
      <c r="C125" s="169"/>
      <c r="D125" s="169"/>
      <c r="E125" s="169"/>
      <c r="F125" s="169"/>
    </row>
    <row r="126" spans="1:6" ht="14.25">
      <c r="A126" s="169"/>
      <c r="B126" s="169"/>
      <c r="C126" s="169"/>
      <c r="D126" s="169"/>
      <c r="E126" s="169"/>
      <c r="F126" s="169"/>
    </row>
    <row r="127" spans="1:6" ht="14.25">
      <c r="A127" s="169"/>
      <c r="B127" s="169"/>
      <c r="C127" s="169"/>
      <c r="D127" s="169"/>
      <c r="E127" s="169"/>
      <c r="F127" s="169"/>
    </row>
    <row r="128" spans="1:6" ht="14.25">
      <c r="A128" s="169"/>
      <c r="B128" s="169"/>
      <c r="C128" s="169"/>
      <c r="D128" s="169"/>
      <c r="E128" s="169"/>
      <c r="F128" s="169"/>
    </row>
    <row r="129" spans="1:6" ht="14.25">
      <c r="A129" s="169"/>
      <c r="B129" s="169"/>
      <c r="C129" s="169"/>
      <c r="D129" s="169"/>
      <c r="E129" s="169"/>
      <c r="F129" s="169"/>
    </row>
    <row r="130" spans="1:6" ht="14.25">
      <c r="A130" s="169"/>
      <c r="B130" s="169"/>
      <c r="C130" s="169"/>
      <c r="D130" s="169"/>
      <c r="E130" s="169"/>
      <c r="F130" s="169"/>
    </row>
    <row r="131" spans="1:6" ht="14.25">
      <c r="A131" s="169"/>
      <c r="B131" s="169"/>
      <c r="C131" s="169"/>
      <c r="D131" s="169"/>
      <c r="E131" s="169"/>
      <c r="F131" s="169"/>
    </row>
    <row r="132" spans="1:6" ht="14.25">
      <c r="A132" s="169"/>
      <c r="B132" s="169"/>
      <c r="C132" s="169"/>
      <c r="D132" s="169"/>
      <c r="E132" s="169"/>
      <c r="F132" s="169"/>
    </row>
    <row r="133" spans="1:6" ht="14.25">
      <c r="A133" s="169"/>
      <c r="B133" s="169"/>
      <c r="C133" s="169"/>
      <c r="D133" s="169"/>
      <c r="E133" s="169"/>
      <c r="F133" s="169"/>
    </row>
    <row r="134" spans="1:6" ht="14.25">
      <c r="A134" s="169"/>
      <c r="B134" s="169"/>
      <c r="C134" s="169"/>
      <c r="D134" s="169"/>
      <c r="E134" s="169"/>
      <c r="F134" s="169"/>
    </row>
    <row r="135" spans="1:6" ht="14.25">
      <c r="A135" s="169"/>
      <c r="B135" s="169"/>
      <c r="C135" s="169"/>
      <c r="D135" s="169"/>
      <c r="E135" s="169"/>
      <c r="F135" s="169"/>
    </row>
    <row r="136" spans="1:6" ht="14.25">
      <c r="A136" s="169"/>
      <c r="B136" s="169"/>
      <c r="C136" s="169"/>
      <c r="D136" s="169"/>
      <c r="E136" s="169"/>
      <c r="F136" s="169"/>
    </row>
    <row r="137" spans="1:6" ht="14.25">
      <c r="A137" s="169"/>
      <c r="B137" s="169"/>
      <c r="C137" s="169"/>
      <c r="D137" s="169"/>
      <c r="E137" s="169"/>
      <c r="F137" s="169"/>
    </row>
    <row r="138" spans="1:6" ht="14.25">
      <c r="A138" s="169"/>
      <c r="B138" s="169"/>
      <c r="C138" s="169"/>
      <c r="D138" s="169"/>
      <c r="E138" s="169"/>
      <c r="F138" s="169"/>
    </row>
    <row r="139" spans="1:6" ht="14.25">
      <c r="A139" s="169"/>
      <c r="B139" s="169"/>
      <c r="C139" s="169"/>
      <c r="D139" s="169"/>
      <c r="E139" s="169"/>
      <c r="F139" s="169"/>
    </row>
    <row r="140" spans="1:6" ht="14.25">
      <c r="A140" s="169"/>
      <c r="B140" s="169"/>
      <c r="C140" s="169"/>
      <c r="D140" s="169"/>
      <c r="E140" s="169"/>
      <c r="F140" s="169"/>
    </row>
    <row r="141" spans="1:6" ht="14.25">
      <c r="A141" s="169"/>
      <c r="B141" s="169"/>
      <c r="C141" s="169"/>
      <c r="D141" s="169"/>
      <c r="E141" s="169"/>
      <c r="F141" s="169"/>
    </row>
    <row r="142" spans="1:6" ht="14.25">
      <c r="A142" s="169"/>
      <c r="B142" s="169"/>
      <c r="C142" s="169"/>
      <c r="D142" s="169"/>
      <c r="E142" s="169"/>
      <c r="F142" s="169"/>
    </row>
    <row r="143" spans="1:6" ht="14.25">
      <c r="A143" s="169"/>
      <c r="B143" s="169"/>
      <c r="C143" s="169"/>
      <c r="D143" s="169"/>
      <c r="E143" s="169"/>
      <c r="F143" s="169"/>
    </row>
    <row r="144" spans="1:6" ht="14.25">
      <c r="A144" s="169"/>
      <c r="B144" s="169"/>
      <c r="C144" s="169"/>
      <c r="D144" s="169"/>
      <c r="E144" s="169"/>
      <c r="F144" s="169"/>
    </row>
    <row r="145" spans="1:6" ht="14.25">
      <c r="A145" s="169"/>
      <c r="B145" s="169"/>
      <c r="C145" s="169"/>
      <c r="D145" s="169"/>
      <c r="E145" s="169"/>
      <c r="F145" s="169"/>
    </row>
    <row r="146" spans="1:6" ht="14.25">
      <c r="A146" s="169"/>
      <c r="B146" s="169"/>
      <c r="C146" s="169"/>
      <c r="D146" s="169"/>
      <c r="E146" s="169"/>
      <c r="F146" s="169"/>
    </row>
    <row r="147" spans="1:6" ht="14.25">
      <c r="A147" s="169"/>
      <c r="B147" s="169"/>
      <c r="C147" s="169"/>
      <c r="D147" s="169"/>
      <c r="E147" s="169"/>
      <c r="F147" s="169"/>
    </row>
    <row r="148" spans="1:6" ht="14.25">
      <c r="A148" s="169"/>
      <c r="B148" s="169"/>
      <c r="C148" s="169"/>
      <c r="D148" s="169"/>
      <c r="E148" s="169"/>
      <c r="F148" s="169"/>
    </row>
    <row r="149" spans="1:6" ht="14.25">
      <c r="A149" s="169"/>
      <c r="B149" s="169"/>
      <c r="C149" s="169"/>
      <c r="D149" s="169"/>
      <c r="E149" s="169"/>
      <c r="F149" s="169"/>
    </row>
    <row r="150" spans="1:6" ht="14.25">
      <c r="A150" s="169"/>
      <c r="B150" s="169"/>
      <c r="C150" s="169"/>
      <c r="D150" s="169"/>
      <c r="E150" s="169"/>
      <c r="F150" s="169"/>
    </row>
    <row r="151" spans="1:6" ht="14.25">
      <c r="A151" s="169"/>
      <c r="B151" s="169"/>
      <c r="C151" s="169"/>
      <c r="D151" s="169"/>
      <c r="E151" s="169"/>
      <c r="F151" s="169"/>
    </row>
    <row r="152" spans="1:6" ht="14.25">
      <c r="A152" s="169"/>
      <c r="B152" s="169"/>
      <c r="C152" s="169"/>
      <c r="D152" s="169"/>
      <c r="E152" s="169"/>
      <c r="F152" s="169"/>
    </row>
    <row r="153" spans="1:6" ht="14.25">
      <c r="A153" s="169"/>
      <c r="B153" s="169"/>
      <c r="C153" s="169"/>
      <c r="D153" s="169"/>
      <c r="E153" s="169"/>
      <c r="F153" s="169"/>
    </row>
    <row r="154" spans="1:6" ht="14.25">
      <c r="A154" s="169"/>
      <c r="B154" s="169"/>
      <c r="C154" s="169"/>
      <c r="D154" s="169"/>
      <c r="E154" s="169"/>
      <c r="F154" s="169"/>
    </row>
    <row r="155" spans="1:6" ht="14.25">
      <c r="A155" s="169"/>
      <c r="B155" s="169"/>
      <c r="C155" s="169"/>
      <c r="D155" s="169"/>
      <c r="E155" s="169"/>
      <c r="F155" s="169"/>
    </row>
    <row r="156" spans="1:6" ht="14.25">
      <c r="A156" s="169"/>
      <c r="B156" s="169"/>
      <c r="C156" s="169"/>
      <c r="D156" s="169"/>
      <c r="E156" s="169"/>
      <c r="F156" s="169"/>
    </row>
    <row r="157" spans="1:6" ht="14.25">
      <c r="A157" s="169"/>
      <c r="B157" s="169"/>
      <c r="C157" s="169"/>
      <c r="D157" s="169"/>
      <c r="E157" s="169"/>
      <c r="F157" s="169"/>
    </row>
    <row r="158" spans="1:6" ht="14.25">
      <c r="A158" s="169"/>
      <c r="B158" s="169"/>
      <c r="C158" s="169"/>
      <c r="D158" s="169"/>
      <c r="E158" s="169"/>
      <c r="F158" s="169"/>
    </row>
    <row r="159" spans="1:6" ht="14.25">
      <c r="A159" s="169"/>
      <c r="B159" s="169"/>
      <c r="C159" s="169"/>
      <c r="D159" s="169"/>
      <c r="E159" s="169"/>
      <c r="F159" s="169"/>
    </row>
    <row r="160" spans="1:6" ht="14.25">
      <c r="A160" s="169"/>
      <c r="B160" s="169"/>
      <c r="C160" s="169"/>
      <c r="D160" s="169"/>
      <c r="E160" s="169"/>
      <c r="F160" s="169"/>
    </row>
    <row r="161" spans="1:6" ht="14.25">
      <c r="A161" s="169"/>
      <c r="B161" s="169"/>
      <c r="C161" s="169"/>
      <c r="D161" s="169"/>
      <c r="E161" s="169"/>
      <c r="F161" s="169"/>
    </row>
    <row r="162" spans="1:6" ht="14.25">
      <c r="A162" s="169"/>
      <c r="B162" s="169"/>
      <c r="C162" s="169"/>
      <c r="D162" s="169"/>
      <c r="E162" s="169"/>
      <c r="F162" s="169"/>
    </row>
  </sheetData>
  <printOptions/>
  <pageMargins left="0.75" right="0.75" top="1" bottom="1" header="0.4921259845" footer="0.4921259845"/>
  <pageSetup horizontalDpi="600" verticalDpi="600" orientation="portrait" paperSize="9" scale="44" r:id="rId2"/>
  <rowBreaks count="1" manualBreakCount="1">
    <brk id="89" max="4" man="1"/>
  </rowBreaks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speedy1</dc:creator>
  <cp:keywords/>
  <dc:description/>
  <cp:lastModifiedBy>speedy1</cp:lastModifiedBy>
  <dcterms:created xsi:type="dcterms:W3CDTF">2010-10-13T14:53:24Z</dcterms:created>
  <dcterms:modified xsi:type="dcterms:W3CDTF">2010-10-25T09:53:13Z</dcterms:modified>
  <cp:category/>
  <cp:version/>
  <cp:contentType/>
  <cp:contentStatus/>
</cp:coreProperties>
</file>